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3397" windowHeight="11777"/>
  </bookViews>
  <sheets>
    <sheet name="Spiral" sheetId="1" r:id="rId1"/>
    <sheet name="Plot" sheetId="2" r:id="rId2"/>
    <sheet name="Sheet3" sheetId="3" r:id="rId3"/>
  </sheets>
  <definedNames>
    <definedName name="_xlnm.Print_Area" localSheetId="0">Spiral!$A$1:$I$48</definedName>
  </definedNames>
  <calcPr calcId="145621"/>
</workbook>
</file>

<file path=xl/calcChain.xml><?xml version="1.0" encoding="utf-8"?>
<calcChain xmlns="http://schemas.openxmlformats.org/spreadsheetml/2006/main">
  <c r="G27" i="1" l="1"/>
  <c r="G30" i="1" l="1"/>
  <c r="G31" i="1" s="1"/>
  <c r="G33" i="1" l="1"/>
  <c r="G28" i="1" l="1"/>
  <c r="G21" i="1" l="1"/>
  <c r="G23" i="1"/>
  <c r="G34" i="1" l="1"/>
  <c r="D42" i="1"/>
  <c r="D43" i="1"/>
  <c r="D44" i="1"/>
  <c r="G44" i="1" s="1"/>
  <c r="D45" i="1"/>
  <c r="D46" i="1"/>
  <c r="G46" i="1" s="1"/>
  <c r="D39" i="1"/>
  <c r="G39" i="1" s="1"/>
  <c r="D40" i="1"/>
  <c r="G40" i="1" s="1"/>
  <c r="D41" i="1"/>
  <c r="G41" i="1" s="1"/>
  <c r="G42" i="1"/>
  <c r="G45" i="1"/>
  <c r="G24" i="1"/>
  <c r="G26" i="1" s="1"/>
  <c r="I42" i="1" s="1"/>
  <c r="G43" i="1" l="1"/>
  <c r="G29" i="1"/>
  <c r="I46" i="1"/>
  <c r="I45" i="1"/>
  <c r="I40" i="1"/>
  <c r="I39" i="1"/>
  <c r="I41" i="1"/>
  <c r="I43" i="1"/>
  <c r="I44" i="1"/>
  <c r="G32" i="1"/>
  <c r="G25" i="1"/>
</calcChain>
</file>

<file path=xl/sharedStrings.xml><?xml version="1.0" encoding="utf-8"?>
<sst xmlns="http://schemas.openxmlformats.org/spreadsheetml/2006/main" count="47" uniqueCount="45">
  <si>
    <t>x =</t>
  </si>
  <si>
    <t>∆ =</t>
  </si>
  <si>
    <t>Ts =</t>
  </si>
  <si>
    <t>R =</t>
  </si>
  <si>
    <t>Radius @ SC</t>
  </si>
  <si>
    <t>Y =</t>
  </si>
  <si>
    <t>Tangent distance TS to PI</t>
  </si>
  <si>
    <t>Radius plus Offset @ PC</t>
  </si>
  <si>
    <t>Tangent Offset @ PC</t>
  </si>
  <si>
    <t>Tangent Offset @ SC</t>
  </si>
  <si>
    <t>X  =</t>
  </si>
  <si>
    <t>Es =</t>
  </si>
  <si>
    <t>C =</t>
  </si>
  <si>
    <t>Tangent offset to station point</t>
  </si>
  <si>
    <t>Tangent dist from TS to station point</t>
  </si>
  <si>
    <t>y =</t>
  </si>
  <si>
    <t>Enter</t>
  </si>
  <si>
    <t>Distance double spiral chord to PI</t>
  </si>
  <si>
    <t>Offset from tangent</t>
  </si>
  <si>
    <t>E =</t>
  </si>
  <si>
    <t>chart</t>
  </si>
  <si>
    <t>Rsub</t>
  </si>
  <si>
    <t>Radius extension SC to PI   (1/3 delta ang)</t>
  </si>
  <si>
    <t>L =</t>
  </si>
  <si>
    <t>Spiral Length</t>
  </si>
  <si>
    <t>Spiral Chord Length</t>
  </si>
  <si>
    <t>k =</t>
  </si>
  <si>
    <t>Central angle of spiral  (degrees)</t>
  </si>
  <si>
    <t>Station</t>
  </si>
  <si>
    <t>Distance on tangent</t>
  </si>
  <si>
    <t xml:space="preserve"> Ts to "x"</t>
  </si>
  <si>
    <t xml:space="preserve"> "y"</t>
  </si>
  <si>
    <t>radius</t>
  </si>
  <si>
    <t>"r"</t>
  </si>
  <si>
    <t>Z =</t>
  </si>
  <si>
    <t>o =</t>
  </si>
  <si>
    <t>Double Spiral Chord half Length  (1/2 chord)</t>
  </si>
  <si>
    <t>c =</t>
  </si>
  <si>
    <r>
      <t>Cubic constant  (k=Y/X</t>
    </r>
    <r>
      <rPr>
        <sz val="11"/>
        <color theme="1"/>
        <rFont val="Calibri"/>
        <family val="2"/>
      </rPr>
      <t>³)</t>
    </r>
  </si>
  <si>
    <t>Substitution radius TS to ST</t>
  </si>
  <si>
    <t>R + o =</t>
  </si>
  <si>
    <t>Tangent dist TS to SC</t>
  </si>
  <si>
    <t>Tangent dist TS to PC</t>
  </si>
  <si>
    <t>If Radius @ SC is less than minimum radius desired, increase Ts until R meets minimums</t>
  </si>
  <si>
    <t>The Delta angle "∆" is one half of the total degrees of the 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</si>
</sst>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9" xfId="0" applyNumberFormat="1" applyBorder="1"/>
    <xf numFmtId="164" fontId="0" fillId="0" borderId="9" xfId="0" applyNumberForma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165" fontId="0" fillId="2" borderId="5" xfId="0" applyNumberForma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2" borderId="7" xfId="0" applyNumberForma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/>
    <xf numFmtId="0" fontId="0" fillId="0" borderId="2" xfId="0" applyBorder="1"/>
    <xf numFmtId="0" fontId="0" fillId="0" borderId="1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9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358924941495714E-2"/>
          <c:y val="3.6433649762330197E-2"/>
          <c:w val="0.63134234167502012"/>
          <c:h val="0.8498637328054679"/>
        </c:manualLayout>
      </c:layout>
      <c:lineChart>
        <c:grouping val="standard"/>
        <c:varyColors val="0"/>
        <c:ser>
          <c:idx val="1"/>
          <c:order val="0"/>
          <c:val>
            <c:numRef>
              <c:f>Spiral!$E$38:$E$46</c:f>
              <c:numCache>
                <c:formatCode>0.000</c:formatCode>
                <c:ptCount val="9"/>
              </c:numCache>
            </c:numRef>
          </c:val>
          <c:smooth val="0"/>
        </c:ser>
        <c:ser>
          <c:idx val="2"/>
          <c:order val="1"/>
          <c:val>
            <c:numRef>
              <c:f>Spiral!$F$38:$F$46</c:f>
              <c:numCache>
                <c:formatCode>0.000</c:formatCode>
                <c:ptCount val="9"/>
              </c:numCache>
            </c:numRef>
          </c:val>
          <c:smooth val="0"/>
        </c:ser>
        <c:ser>
          <c:idx val="3"/>
          <c:order val="2"/>
          <c:val>
            <c:numRef>
              <c:f>Spiral!$G$38:$G$46</c:f>
              <c:numCache>
                <c:formatCode>0.000</c:formatCode>
                <c:ptCount val="9"/>
                <c:pt idx="0" formatCode="General">
                  <c:v>0</c:v>
                </c:pt>
                <c:pt idx="1">
                  <c:v>1.6696227990761299E-3</c:v>
                </c:pt>
                <c:pt idx="2">
                  <c:v>1.3356982392609039E-2</c:v>
                </c:pt>
                <c:pt idx="3">
                  <c:v>4.5079815575055505E-2</c:v>
                </c:pt>
                <c:pt idx="4">
                  <c:v>0.10685585914087231</c:v>
                </c:pt>
                <c:pt idx="5">
                  <c:v>0.20870284988451626</c:v>
                </c:pt>
                <c:pt idx="6">
                  <c:v>0.36063852460044404</c:v>
                </c:pt>
                <c:pt idx="7">
                  <c:v>0.5726806200831126</c:v>
                </c:pt>
                <c:pt idx="8">
                  <c:v>0.85484687312697849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920"/>
        <c:axId val="147015936"/>
      </c:lineChart>
      <c:catAx>
        <c:axId val="147473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7015936"/>
        <c:crosses val="autoZero"/>
        <c:auto val="0"/>
        <c:lblAlgn val="ctr"/>
        <c:lblOffset val="100"/>
        <c:tickLblSkip val="1"/>
        <c:noMultiLvlLbl val="0"/>
      </c:catAx>
      <c:valAx>
        <c:axId val="147015936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47473920"/>
        <c:crossesAt val="1"/>
        <c:crossBetween val="between"/>
        <c:majorUnit val="0.5"/>
        <c:minorUnit val="0.1"/>
      </c:valAx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5" l="0.25" r="0.25" t="0.75" header="0.3" footer="0.3"/>
    <c:pageSetup paperSize="3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325875</xdr:colOff>
      <xdr:row>0</xdr:row>
      <xdr:rowOff>67938</xdr:rowOff>
    </xdr:from>
    <xdr:to>
      <xdr:col>6</xdr:col>
      <xdr:colOff>434391</xdr:colOff>
      <xdr:row>16</xdr:row>
      <xdr:rowOff>166988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018" y="252995"/>
          <a:ext cx="3374230" cy="3059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68036</xdr:rowOff>
    </xdr:from>
    <xdr:to>
      <xdr:col>15</xdr:col>
      <xdr:colOff>639535</xdr:colOff>
      <xdr:row>33</xdr:row>
      <xdr:rowOff>163285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M49"/>
  <sheetViews>
    <sheetView tabSelected="1" showWhiteSpace="0" zoomScaleNormal="100" workbookViewId="0">
      <selection activeCell="G19" sqref="G19"/>
    </sheetView>
  </sheetViews>
  <sheetFormatPr defaultRowHeight="14.6" x14ac:dyDescent="0.4"/>
  <sheetData>
    <row r="17" spans="2:11" ht="15" thickBot="1" x14ac:dyDescent="0.45"/>
    <row r="18" spans="2:11" ht="15" thickTop="1" x14ac:dyDescent="0.4">
      <c r="B18" s="38" t="s">
        <v>1</v>
      </c>
      <c r="C18" s="52" t="s">
        <v>27</v>
      </c>
      <c r="D18" s="52"/>
      <c r="E18" s="52"/>
      <c r="F18" s="39" t="s">
        <v>16</v>
      </c>
      <c r="G18" s="40">
        <v>15</v>
      </c>
    </row>
    <row r="19" spans="2:11" x14ac:dyDescent="0.4">
      <c r="B19" s="41" t="s">
        <v>2</v>
      </c>
      <c r="C19" s="49" t="s">
        <v>6</v>
      </c>
      <c r="D19" s="49"/>
      <c r="E19" s="49"/>
      <c r="F19" s="42" t="s">
        <v>16</v>
      </c>
      <c r="G19" s="43">
        <v>10</v>
      </c>
    </row>
    <row r="20" spans="2:11" x14ac:dyDescent="0.4">
      <c r="B20" s="20" t="s">
        <v>0</v>
      </c>
      <c r="C20" s="49" t="s">
        <v>14</v>
      </c>
      <c r="D20" s="49"/>
      <c r="E20" s="49"/>
      <c r="F20" s="49"/>
      <c r="G20" s="34" t="s">
        <v>20</v>
      </c>
    </row>
    <row r="21" spans="2:11" x14ac:dyDescent="0.4">
      <c r="B21" s="20" t="s">
        <v>10</v>
      </c>
      <c r="C21" s="50" t="s">
        <v>41</v>
      </c>
      <c r="D21" s="51"/>
      <c r="E21" s="51"/>
      <c r="F21" s="46"/>
      <c r="G21" s="34">
        <f>G19-(G28*SIN(G18*PI()/180))</f>
        <v>9.7709444706933564</v>
      </c>
    </row>
    <row r="22" spans="2:11" s="2" customFormat="1" x14ac:dyDescent="0.4">
      <c r="B22" s="20" t="s">
        <v>15</v>
      </c>
      <c r="C22" s="47" t="s">
        <v>13</v>
      </c>
      <c r="D22" s="14"/>
      <c r="E22" s="14"/>
      <c r="F22" s="46"/>
      <c r="G22" s="34" t="s">
        <v>20</v>
      </c>
    </row>
    <row r="23" spans="2:11" x14ac:dyDescent="0.4">
      <c r="B23" s="20" t="s">
        <v>5</v>
      </c>
      <c r="C23" s="47" t="s">
        <v>9</v>
      </c>
      <c r="D23" s="14"/>
      <c r="E23" s="14"/>
      <c r="F23" s="46"/>
      <c r="G23" s="34">
        <f>COS(G18*PI()/180)*G28</f>
        <v>0.85484687312697849</v>
      </c>
      <c r="H23" s="8"/>
    </row>
    <row r="24" spans="2:11" x14ac:dyDescent="0.4">
      <c r="B24" s="20" t="s">
        <v>34</v>
      </c>
      <c r="C24" s="50" t="s">
        <v>42</v>
      </c>
      <c r="D24" s="51"/>
      <c r="E24" s="51"/>
      <c r="F24" s="46"/>
      <c r="G24" s="34">
        <f>G21/2</f>
        <v>4.8854722353466782</v>
      </c>
      <c r="H24" s="8"/>
    </row>
    <row r="25" spans="2:11" x14ac:dyDescent="0.4">
      <c r="B25" s="41" t="s">
        <v>35</v>
      </c>
      <c r="C25" s="62" t="s">
        <v>8</v>
      </c>
      <c r="D25" s="63"/>
      <c r="E25" s="63"/>
      <c r="F25" s="46"/>
      <c r="G25" s="34">
        <f>G29-G26</f>
        <v>0.21166225144971307</v>
      </c>
    </row>
    <row r="26" spans="2:11" x14ac:dyDescent="0.4">
      <c r="B26" s="41" t="s">
        <v>3</v>
      </c>
      <c r="C26" s="60" t="s">
        <v>4</v>
      </c>
      <c r="D26" s="61"/>
      <c r="E26" s="61"/>
      <c r="F26" s="46"/>
      <c r="G26" s="34">
        <f>((G19-G21)+G24)/SIN(G18*PI()/180)-G28</f>
        <v>18.876015222958163</v>
      </c>
    </row>
    <row r="27" spans="2:11" x14ac:dyDescent="0.4">
      <c r="B27" s="41" t="s">
        <v>19</v>
      </c>
      <c r="C27" s="55" t="s">
        <v>17</v>
      </c>
      <c r="D27" s="55"/>
      <c r="E27" s="55"/>
      <c r="F27" s="55"/>
      <c r="G27" s="34">
        <f>SIN(G18*PI()/180)*G19</f>
        <v>2.5881904510252074</v>
      </c>
    </row>
    <row r="28" spans="2:11" x14ac:dyDescent="0.4">
      <c r="B28" s="41" t="s">
        <v>11</v>
      </c>
      <c r="C28" s="56" t="s">
        <v>22</v>
      </c>
      <c r="D28" s="56"/>
      <c r="E28" s="56"/>
      <c r="F28" s="56"/>
      <c r="G28" s="34">
        <f>G27-G30*TAN((G18*(2/3))*PI()/180)</f>
        <v>0.8850026056464011</v>
      </c>
      <c r="K28" s="5"/>
    </row>
    <row r="29" spans="2:11" x14ac:dyDescent="0.4">
      <c r="B29" s="41" t="s">
        <v>40</v>
      </c>
      <c r="C29" s="11" t="s">
        <v>7</v>
      </c>
      <c r="D29" s="11"/>
      <c r="E29" s="48"/>
      <c r="F29" s="46"/>
      <c r="G29" s="34">
        <f>((G19-G21)+G24)/TAN(G18*PI()/180)</f>
        <v>19.087677474407876</v>
      </c>
      <c r="K29" s="5"/>
    </row>
    <row r="30" spans="2:11" ht="14.5" customHeight="1" x14ac:dyDescent="0.4">
      <c r="B30" s="41" t="s">
        <v>37</v>
      </c>
      <c r="C30" s="56" t="s">
        <v>36</v>
      </c>
      <c r="D30" s="56"/>
      <c r="E30" s="56"/>
      <c r="F30" s="56"/>
      <c r="G30" s="34">
        <f>COS(G18*PI()/180)*G19</f>
        <v>9.6592582628906829</v>
      </c>
      <c r="K30" s="5"/>
    </row>
    <row r="31" spans="2:11" s="6" customFormat="1" x14ac:dyDescent="0.4">
      <c r="B31" s="41" t="s">
        <v>12</v>
      </c>
      <c r="C31" s="48" t="s">
        <v>25</v>
      </c>
      <c r="D31" s="15"/>
      <c r="E31" s="15"/>
      <c r="F31" s="46"/>
      <c r="G31" s="34">
        <f>G30/COS((G18*(2/3))*PI()/180)</f>
        <v>9.8082678912164738</v>
      </c>
      <c r="K31" s="5"/>
    </row>
    <row r="32" spans="2:11" s="7" customFormat="1" x14ac:dyDescent="0.4">
      <c r="B32" s="41" t="s">
        <v>23</v>
      </c>
      <c r="C32" s="48" t="s">
        <v>24</v>
      </c>
      <c r="D32" s="15"/>
      <c r="E32" s="15"/>
      <c r="F32" s="46"/>
      <c r="G32" s="34">
        <f>2*G26*G18*(PI()/180)</f>
        <v>9.8834584589157437</v>
      </c>
      <c r="K32" s="5"/>
    </row>
    <row r="33" spans="1:13" ht="15" customHeight="1" x14ac:dyDescent="0.4">
      <c r="B33" s="41" t="s">
        <v>21</v>
      </c>
      <c r="C33" s="56" t="s">
        <v>39</v>
      </c>
      <c r="D33" s="56"/>
      <c r="E33" s="56"/>
      <c r="F33" s="56"/>
      <c r="G33" s="34">
        <f>G19/TAN(G18*PI()/180)</f>
        <v>37.320508075688771</v>
      </c>
      <c r="K33" s="5"/>
    </row>
    <row r="34" spans="1:13" ht="15" thickBot="1" x14ac:dyDescent="0.45">
      <c r="B34" s="44" t="s">
        <v>26</v>
      </c>
      <c r="C34" s="64" t="s">
        <v>38</v>
      </c>
      <c r="D34" s="64"/>
      <c r="E34" s="64"/>
      <c r="F34" s="64"/>
      <c r="G34" s="45">
        <f>G23/G21^3</f>
        <v>9.1638651978459876E-4</v>
      </c>
      <c r="M34" s="4"/>
    </row>
    <row r="35" spans="1:13" s="10" customFormat="1" ht="15.45" thickTop="1" thickBot="1" x14ac:dyDescent="0.45">
      <c r="B35" s="16"/>
      <c r="C35" s="17"/>
      <c r="D35" s="17"/>
      <c r="E35" s="17"/>
      <c r="F35" s="17"/>
      <c r="G35" s="17"/>
      <c r="M35" s="4"/>
    </row>
    <row r="36" spans="1:13" s="3" customFormat="1" ht="15" customHeight="1" thickTop="1" x14ac:dyDescent="0.4">
      <c r="B36" s="18" t="s">
        <v>28</v>
      </c>
      <c r="C36" s="53" t="s">
        <v>29</v>
      </c>
      <c r="D36" s="54"/>
      <c r="E36" s="37"/>
      <c r="F36" s="58" t="s">
        <v>18</v>
      </c>
      <c r="G36" s="59"/>
      <c r="H36" s="19"/>
      <c r="I36" s="32" t="s">
        <v>32</v>
      </c>
    </row>
    <row r="37" spans="1:13" s="9" customFormat="1" x14ac:dyDescent="0.4">
      <c r="B37" s="20"/>
      <c r="C37" s="21"/>
      <c r="D37" s="29" t="s">
        <v>30</v>
      </c>
      <c r="E37" s="22"/>
      <c r="F37" s="22"/>
      <c r="G37" s="36" t="s">
        <v>31</v>
      </c>
      <c r="H37" s="11"/>
      <c r="I37" s="33" t="s">
        <v>33</v>
      </c>
    </row>
    <row r="38" spans="1:13" s="3" customFormat="1" x14ac:dyDescent="0.4">
      <c r="B38" s="23">
        <v>0</v>
      </c>
      <c r="C38" s="11"/>
      <c r="D38" s="30">
        <v>0</v>
      </c>
      <c r="E38" s="11"/>
      <c r="F38" s="11"/>
      <c r="G38" s="30">
        <v>0</v>
      </c>
      <c r="H38" s="11"/>
      <c r="I38" s="33">
        <v>0</v>
      </c>
      <c r="K38" s="5"/>
      <c r="L38" s="4"/>
      <c r="M38" s="4"/>
    </row>
    <row r="39" spans="1:13" x14ac:dyDescent="0.4">
      <c r="B39" s="23">
        <v>1</v>
      </c>
      <c r="C39" s="11"/>
      <c r="D39" s="12">
        <f>($G$21/8*B39)</f>
        <v>1.2213680588366695</v>
      </c>
      <c r="E39" s="13"/>
      <c r="F39" s="13"/>
      <c r="G39" s="12">
        <f t="shared" ref="G39:G46" si="0">D39^3*$G$34</f>
        <v>1.6696227990761299E-3</v>
      </c>
      <c r="H39" s="24"/>
      <c r="I39" s="34">
        <f t="shared" ref="I39:I46" si="1">$G$21*$G$26/D39</f>
        <v>151.0081217836653</v>
      </c>
      <c r="K39" s="5"/>
      <c r="L39" s="4"/>
      <c r="M39" s="4"/>
    </row>
    <row r="40" spans="1:13" x14ac:dyDescent="0.4">
      <c r="B40" s="23">
        <v>2</v>
      </c>
      <c r="C40" s="11"/>
      <c r="D40" s="12">
        <f t="shared" ref="D40:D46" si="2">($G$21/8*B40)</f>
        <v>2.4427361176733391</v>
      </c>
      <c r="E40" s="13"/>
      <c r="F40" s="13"/>
      <c r="G40" s="12">
        <f t="shared" si="0"/>
        <v>1.3356982392609039E-2</v>
      </c>
      <c r="H40" s="24"/>
      <c r="I40" s="34">
        <f t="shared" si="1"/>
        <v>75.504060891832651</v>
      </c>
      <c r="K40" s="5"/>
      <c r="L40" s="4"/>
      <c r="M40" s="4"/>
    </row>
    <row r="41" spans="1:13" x14ac:dyDescent="0.4">
      <c r="B41" s="23">
        <v>3</v>
      </c>
      <c r="C41" s="11"/>
      <c r="D41" s="12">
        <f t="shared" si="2"/>
        <v>3.6641041765100084</v>
      </c>
      <c r="E41" s="13"/>
      <c r="F41" s="13"/>
      <c r="G41" s="12">
        <f t="shared" si="0"/>
        <v>4.5079815575055505E-2</v>
      </c>
      <c r="H41" s="24"/>
      <c r="I41" s="34">
        <f t="shared" si="1"/>
        <v>50.336040594555108</v>
      </c>
      <c r="K41" s="5"/>
      <c r="L41" s="4"/>
      <c r="M41" s="4"/>
    </row>
    <row r="42" spans="1:13" x14ac:dyDescent="0.4">
      <c r="B42" s="23">
        <v>4</v>
      </c>
      <c r="C42" s="11"/>
      <c r="D42" s="12">
        <f t="shared" si="2"/>
        <v>4.8854722353466782</v>
      </c>
      <c r="E42" s="13"/>
      <c r="F42" s="13"/>
      <c r="G42" s="12">
        <f t="shared" si="0"/>
        <v>0.10685585914087231</v>
      </c>
      <c r="H42" s="24"/>
      <c r="I42" s="34">
        <f t="shared" si="1"/>
        <v>37.752030445916326</v>
      </c>
      <c r="K42" s="5"/>
      <c r="L42" s="4"/>
      <c r="M42" s="4"/>
    </row>
    <row r="43" spans="1:13" x14ac:dyDescent="0.4">
      <c r="B43" s="23">
        <v>5</v>
      </c>
      <c r="C43" s="11"/>
      <c r="D43" s="12">
        <f t="shared" si="2"/>
        <v>6.106840294183348</v>
      </c>
      <c r="E43" s="13"/>
      <c r="F43" s="13"/>
      <c r="G43" s="12">
        <f t="shared" si="0"/>
        <v>0.20870284988451626</v>
      </c>
      <c r="H43" s="24"/>
      <c r="I43" s="34">
        <f t="shared" si="1"/>
        <v>30.20162435673306</v>
      </c>
      <c r="K43" s="5"/>
      <c r="L43" s="4"/>
      <c r="M43" s="4"/>
    </row>
    <row r="44" spans="1:13" x14ac:dyDescent="0.4">
      <c r="B44" s="23">
        <v>6</v>
      </c>
      <c r="C44" s="11"/>
      <c r="D44" s="12">
        <f t="shared" si="2"/>
        <v>7.3282083530200168</v>
      </c>
      <c r="E44" s="13"/>
      <c r="F44" s="13"/>
      <c r="G44" s="12">
        <f t="shared" si="0"/>
        <v>0.36063852460044404</v>
      </c>
      <c r="H44" s="24"/>
      <c r="I44" s="34">
        <f t="shared" si="1"/>
        <v>25.168020297277554</v>
      </c>
      <c r="K44" s="5"/>
      <c r="L44" s="4"/>
      <c r="M44" s="4"/>
    </row>
    <row r="45" spans="1:13" x14ac:dyDescent="0.4">
      <c r="B45" s="23">
        <v>7</v>
      </c>
      <c r="C45" s="11"/>
      <c r="D45" s="12">
        <f t="shared" si="2"/>
        <v>8.5495764118566875</v>
      </c>
      <c r="E45" s="13"/>
      <c r="F45" s="13"/>
      <c r="G45" s="12">
        <f t="shared" si="0"/>
        <v>0.5726806200831126</v>
      </c>
      <c r="H45" s="24"/>
      <c r="I45" s="34">
        <f t="shared" si="1"/>
        <v>21.572588826237897</v>
      </c>
      <c r="K45" s="5"/>
      <c r="L45" s="4"/>
      <c r="M45" s="4"/>
    </row>
    <row r="46" spans="1:13" ht="15" thickBot="1" x14ac:dyDescent="0.45">
      <c r="B46" s="25">
        <v>8</v>
      </c>
      <c r="C46" s="26"/>
      <c r="D46" s="31">
        <f t="shared" si="2"/>
        <v>9.7709444706933564</v>
      </c>
      <c r="E46" s="27"/>
      <c r="F46" s="27"/>
      <c r="G46" s="31">
        <f t="shared" si="0"/>
        <v>0.85484687312697849</v>
      </c>
      <c r="H46" s="28"/>
      <c r="I46" s="35">
        <f t="shared" si="1"/>
        <v>18.876015222958163</v>
      </c>
      <c r="K46" s="5"/>
      <c r="L46" s="4"/>
      <c r="M46" s="4"/>
    </row>
    <row r="47" spans="1:13" ht="14.4" customHeight="1" thickTop="1" x14ac:dyDescent="0.4">
      <c r="A47" s="65" t="s">
        <v>44</v>
      </c>
      <c r="B47" s="65"/>
      <c r="C47" s="65"/>
      <c r="D47" s="65"/>
      <c r="E47" s="65"/>
      <c r="F47" s="65"/>
      <c r="G47" s="65"/>
      <c r="H47" s="65"/>
      <c r="I47" s="65"/>
    </row>
    <row r="48" spans="1:13" x14ac:dyDescent="0.4">
      <c r="A48" s="57" t="s">
        <v>43</v>
      </c>
      <c r="B48" s="57"/>
      <c r="C48" s="57"/>
      <c r="D48" s="57"/>
      <c r="E48" s="57"/>
      <c r="F48" s="57"/>
      <c r="G48" s="57"/>
      <c r="H48" s="57"/>
      <c r="I48" s="57"/>
    </row>
    <row r="49" spans="3:7" x14ac:dyDescent="0.4">
      <c r="C49" s="1"/>
      <c r="G49" s="1"/>
    </row>
  </sheetData>
  <sheetProtection sheet="1" objects="1" scenarios="1" selectLockedCells="1"/>
  <mergeCells count="16">
    <mergeCell ref="C26:E26"/>
    <mergeCell ref="C25:E25"/>
    <mergeCell ref="C28:F28"/>
    <mergeCell ref="C33:F33"/>
    <mergeCell ref="C34:F34"/>
    <mergeCell ref="C36:D36"/>
    <mergeCell ref="C27:F27"/>
    <mergeCell ref="C30:F30"/>
    <mergeCell ref="A47:I47"/>
    <mergeCell ref="A48:I48"/>
    <mergeCell ref="F36:G36"/>
    <mergeCell ref="C19:E19"/>
    <mergeCell ref="C24:E24"/>
    <mergeCell ref="C21:E21"/>
    <mergeCell ref="C20:F20"/>
    <mergeCell ref="C18:E18"/>
  </mergeCells>
  <printOptions horizontalCentered="1"/>
  <pageMargins left="0.7" right="0.7" top="0.75" bottom="0.5" header="0.3" footer="0.3"/>
  <pageSetup orientation="portrait" r:id="rId1"/>
  <headerFooter>
    <oddHeader xml:space="preserve">&amp;C&amp;14Connect Two Tangents With A Double Spiral Curve  &amp;11     
</oddHeader>
    <oddFooter>&amp;CJim Exler. 01/12/2018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view="pageLayout" zoomScale="80" zoomScaleNormal="100" zoomScalePageLayoutView="80" workbookViewId="0"/>
  </sheetViews>
  <sheetFormatPr defaultColWidth="9.15234375" defaultRowHeight="14.6" x14ac:dyDescent="0.4"/>
  <cols>
    <col min="1" max="23" width="12.69140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</sheetData>
  <pageMargins left="0.25" right="0.25" top="0.75" bottom="0.75" header="0.3" footer="0.3"/>
  <pageSetup paperSize="3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Spiral</vt:lpstr>
      <vt:lpstr>Plot</vt:lpstr>
      <vt:lpstr>Sheet3</vt:lpstr>
      <vt:lpstr>Spiral!Print_Area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2023-01-31T19:42:17Z</cp:lastPrinted>
  <dcterms:created xsi:type="dcterms:W3CDTF">2017-11-30T22:22:03Z</dcterms:created>
  <dcterms:modified xsi:type="dcterms:W3CDTF">2023-03-20T16:02:39Z</dcterms:modified>
</cp:coreProperties>
</file>